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全县人居环境整治项目清单12.9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<sst xmlns="http://schemas.openxmlformats.org/spreadsheetml/2006/main" count="54" uniqueCount="54">
  <si>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奉节县“十四五”期间人居环境整治项目库</t>
  </si>
  <si>
    <t>序号</t>
  </si>
  <si>
    <t>项目名称</t>
  </si>
  <si>
    <t>建设地点</t>
  </si>
  <si>
    <t>涉及农户数</t>
  </si>
  <si>
    <t>厕所革命建设公厕（座）</t>
  </si>
  <si>
    <t>农村生活垃圾治理</t>
  </si>
  <si>
    <t>农村生活
污水治理</t>
  </si>
  <si>
    <t>村容村貌提升</t>
  </si>
  <si>
    <t>投资估算（万元）</t>
  </si>
  <si>
    <t>乡镇</t>
  </si>
  <si>
    <t>涉及村数</t>
  </si>
  <si>
    <t>垃圾转运站（处）</t>
  </si>
  <si>
    <t>垃圾收运车（台）</t>
  </si>
  <si>
    <t>生活垃圾收集点（处）</t>
  </si>
  <si>
    <t>垃圾桶(套)</t>
  </si>
  <si>
    <t>农村生活污水处理设施（座）</t>
  </si>
  <si>
    <t>污水管网(公里）</t>
  </si>
  <si>
    <t>入户道路（公里）</t>
  </si>
  <si>
    <t>太阳能路灯（盏）</t>
  </si>
  <si>
    <t>庭院绿化（平方米）</t>
  </si>
  <si>
    <t>院坝硬化（平方米）</t>
  </si>
  <si>
    <t>乡村风貌提升（户）</t>
  </si>
  <si>
    <t>环草堂湖农旅融合人居环境整治示范带</t>
  </si>
  <si>
    <t>长江南岸诗橙产业人居环境整治示范带</t>
  </si>
  <si>
    <t>草堂镇农村人居环境整治项目</t>
  </si>
  <si>
    <t>平安乡农村人居环境整治项目</t>
  </si>
  <si>
    <t>鹤峰乡农村人居环境整治项目</t>
  </si>
  <si>
    <t>鹤峰乡莲花社区农村人居环境整治项目</t>
  </si>
  <si>
    <t>鹤峰乡青杠村农村人居环境整治项目</t>
  </si>
  <si>
    <t>永乐镇三峡村农村人居环境整治项目</t>
  </si>
  <si>
    <t>永乐镇大坝村农村人居环境整治项目</t>
  </si>
  <si>
    <t>永乐镇长凼村农村人居环境整治项目</t>
  </si>
  <si>
    <t>安坪镇三沱村农村人居环境整治项目</t>
  </si>
  <si>
    <t>草堂镇欧营村农村人居环境整治项目</t>
  </si>
  <si>
    <t>朱衣镇砚瓦村农村人居环境整治项目</t>
  </si>
  <si>
    <t>白帝镇坪上村农村人居环境整治项目</t>
  </si>
  <si>
    <t>康坪乡农村人居环境整治项目</t>
  </si>
  <si>
    <t>红土乡农村人居环境整治项目</t>
  </si>
  <si>
    <t>岩湾乡农村人居环境整治项目</t>
  </si>
  <si>
    <t>冯坪乡农村人居环境整治项目</t>
  </si>
  <si>
    <t>青莲镇农村人居环境整治项目</t>
  </si>
  <si>
    <t>红土乡白鹤村农村人居环境整治项目</t>
  </si>
  <si>
    <t>青莲镇金凤村农村人居环境整治项目</t>
  </si>
  <si>
    <t>康坪乡大架村农村人居环境整治项目</t>
  </si>
  <si>
    <t>岩湾乡五星村农村人居环境整治项目</t>
  </si>
  <si>
    <t>冯坪乡南津村农村人居环境整治项目</t>
  </si>
  <si>
    <t>公平镇九岭村农村人居环境整治项目</t>
  </si>
  <si>
    <t>白帝镇石庙村农村人居环境整治项目</t>
  </si>
  <si>
    <t>兴隆镇回龙村农村人居环境整治项目</t>
  </si>
  <si>
    <t>长安乡西槽村农村人居环境整治项目</t>
  </si>
  <si>
    <t>康乐镇铁佛村农村人居环境整治项目</t>
  </si>
  <si>
    <t>其他乡镇农村人居环境整治项目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</si>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</sst>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b/>
      <sz val="10"/>
      <name val="方正仿宋_GBK"/>
      <family val="4"/>
    </font>
    <font>
      <b/>
      <sz val="12"/>
      <name val="宋体"/>
      <family val="0"/>
    </font>
    <font>
      <b/>
      <sz val="12"/>
      <name val="方正仿宋_GBK"/>
      <family val="4"/>
    </font>
    <font>
      <b/>
      <sz val="14"/>
      <name val="方正小标宋_GBK"/>
      <family val="4"/>
    </font>
    <font>
      <b/>
      <sz val="10"/>
      <name val="方正黑体_GBK"/>
      <family val="4"/>
    </font>
    <font>
      <sz val="10"/>
      <name val="Times New Roman"/>
      <family val="1"/>
    </font>
    <font>
      <sz val="10"/>
      <name val="方正仿宋_GBK"/>
      <family val="4"/>
    </font>
    <font>
      <sz val="11"/>
      <name val="Times New Roman"/>
      <family val="1"/>
    </font>
    <font>
      <sz val="11"/>
      <name val="方正小标宋_GBK"/>
      <family val="4"/>
    </font>
    <font>
      <sz val="10"/>
      <color indexed="8"/>
      <name val="Times New Roman"/>
      <family val="1"/>
    </font>
    <font>
      <sz val="10"/>
      <color indexed="8"/>
      <name val="方正仿宋_GBK"/>
      <family val="4"/>
    </font>
    <font>
      <sz val="12"/>
      <name val="Times New Roman"/>
      <family val="1"/>
    </font>
    <font>
      <sz val="12"/>
      <name val="方正仿宋_GBK"/>
      <family val="4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800080"/>
      <name val="等线"/>
      <family val="0"/>
    </font>
    <font>
      <b/>
      <sz val="11"/>
      <color rgb="FF435369"/>
      <name val="等线"/>
      <family val="0"/>
    </font>
    <font>
      <sz val="18"/>
      <color rgb="FF435369"/>
      <name val="等线 Light"/>
      <family val="0"/>
    </font>
    <font>
      <b/>
      <sz val="15"/>
      <color rgb="FF435369"/>
      <name val="等线"/>
      <family val="0"/>
    </font>
    <font>
      <b/>
      <sz val="13"/>
      <color rgb="FF435369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sz val="11"/>
      <color rgb="FFFA7D00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  <font>
      <sz val="10"/>
      <color theme="1"/>
      <name val="Times New Roman"/>
      <family val="1"/>
    </font>
    <font>
      <sz val="10"/>
      <color theme="1"/>
      <name val="方正仿宋_GBK"/>
      <family val="4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4473C4"/>
      </bottom>
    </border>
    <border>
      <left>
        <color indexed="63"/>
      </left>
      <right>
        <color indexed="63"/>
      </right>
      <top>
        <color indexed="63"/>
      </top>
      <bottom style="thick">
        <color rgb="FFA1B9E1"/>
      </bottom>
    </border>
    <border>
      <left>
        <color indexed="63"/>
      </left>
      <right>
        <color indexed="63"/>
      </right>
      <top>
        <color indexed="63"/>
      </top>
      <bottom style="medium">
        <color rgb="FF8FABDB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473C4"/>
      </top>
      <bottom style="double">
        <color rgb="FF4473C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7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17" fillId="9" borderId="0" applyNumberFormat="0" applyBorder="0" applyAlignment="0" applyProtection="0"/>
    <xf numFmtId="0" fontId="37" fillId="0" borderId="5" applyNumberFormat="0" applyFill="0" applyAlignment="0" applyProtection="0"/>
    <xf numFmtId="0" fontId="17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30" fillId="12" borderId="7" applyNumberFormat="0" applyAlignment="0" applyProtection="0"/>
    <xf numFmtId="0" fontId="17" fillId="13" borderId="0" applyNumberFormat="0" applyBorder="0" applyAlignment="0" applyProtection="0"/>
    <xf numFmtId="0" fontId="27" fillId="14" borderId="0" applyNumberFormat="0" applyBorder="0" applyAlignment="0" applyProtection="0"/>
    <xf numFmtId="0" fontId="43" fillId="0" borderId="8" applyNumberFormat="0" applyFill="0" applyAlignment="0" applyProtection="0"/>
    <xf numFmtId="0" fontId="32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17" fillId="17" borderId="0" applyNumberFormat="0" applyBorder="0" applyAlignment="0" applyProtection="0"/>
    <xf numFmtId="0" fontId="2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7" fillId="12" borderId="0" applyNumberFormat="0" applyBorder="0" applyAlignment="0" applyProtection="0"/>
    <xf numFmtId="0" fontId="2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2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 wrapText="1"/>
    </xf>
    <xf numFmtId="0" fontId="46" fillId="0" borderId="10" xfId="0" applyNumberFormat="1" applyFont="1" applyFill="1" applyBorder="1" applyAlignment="1">
      <alignment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5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0" fontId="47" fillId="0" borderId="16" xfId="0" applyNumberFormat="1" applyFont="1" applyFill="1" applyBorder="1" applyAlignment="1">
      <alignment horizontal="center" vertical="center" wrapText="1"/>
    </xf>
    <xf numFmtId="0" fontId="47" fillId="0" borderId="15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176" fontId="12" fillId="0" borderId="16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176" fontId="14" fillId="0" borderId="16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76" fontId="14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130" zoomScaleNormal="130" zoomScaleSheetLayoutView="100" workbookViewId="0" topLeftCell="A1">
      <selection activeCell="J9" sqref="J9"/>
    </sheetView>
  </sheetViews>
  <sheetFormatPr defaultColWidth="9.00390625" defaultRowHeight="14.25"/>
  <cols>
    <col min="1" max="1" width="3.125" style="5" customWidth="1"/>
    <col min="2" max="2" width="17.875" style="6" customWidth="1"/>
    <col min="3" max="3" width="4.75390625" style="5" customWidth="1"/>
    <col min="4" max="4" width="5.625" style="5" customWidth="1"/>
    <col min="5" max="5" width="7.00390625" style="5" customWidth="1"/>
    <col min="6" max="9" width="6.125" style="5" customWidth="1"/>
    <col min="10" max="10" width="6.875" style="5" customWidth="1"/>
    <col min="11" max="13" width="6.00390625" style="5" customWidth="1"/>
    <col min="14" max="14" width="8.00390625" style="5" customWidth="1"/>
    <col min="15" max="15" width="9.00390625" style="5" customWidth="1"/>
    <col min="16" max="16" width="8.625" style="5" customWidth="1"/>
    <col min="17" max="17" width="7.25390625" style="5" customWidth="1"/>
    <col min="18" max="18" width="8.125" style="5" customWidth="1"/>
  </cols>
  <sheetData>
    <row r="1" spans="1:18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1" customFormat="1" ht="39" customHeight="1">
      <c r="A2" s="8" t="s">
        <v>1</v>
      </c>
      <c r="B2" s="8" t="s">
        <v>2</v>
      </c>
      <c r="C2" s="8" t="s">
        <v>3</v>
      </c>
      <c r="D2" s="8"/>
      <c r="E2" s="8" t="s">
        <v>4</v>
      </c>
      <c r="F2" s="8" t="s">
        <v>5</v>
      </c>
      <c r="G2" s="9" t="s">
        <v>6</v>
      </c>
      <c r="H2" s="10"/>
      <c r="I2" s="10"/>
      <c r="J2" s="10"/>
      <c r="K2" s="36" t="s">
        <v>7</v>
      </c>
      <c r="L2" s="10"/>
      <c r="M2" s="8" t="s">
        <v>8</v>
      </c>
      <c r="N2" s="8"/>
      <c r="O2" s="8"/>
      <c r="P2" s="8"/>
      <c r="Q2" s="8"/>
      <c r="R2" s="44" t="s">
        <v>9</v>
      </c>
    </row>
    <row r="3" spans="1:18" s="1" customFormat="1" ht="93" customHeight="1">
      <c r="A3" s="8"/>
      <c r="B3" s="8"/>
      <c r="C3" s="8" t="s">
        <v>10</v>
      </c>
      <c r="D3" s="8" t="s">
        <v>11</v>
      </c>
      <c r="E3" s="8"/>
      <c r="F3" s="8"/>
      <c r="G3" s="11" t="s">
        <v>12</v>
      </c>
      <c r="H3" s="11" t="s">
        <v>13</v>
      </c>
      <c r="I3" s="11" t="s">
        <v>14</v>
      </c>
      <c r="J3" s="37" t="s">
        <v>15</v>
      </c>
      <c r="K3" s="37" t="s">
        <v>16</v>
      </c>
      <c r="L3" s="37" t="s">
        <v>17</v>
      </c>
      <c r="M3" s="37" t="s">
        <v>18</v>
      </c>
      <c r="N3" s="37" t="s">
        <v>19</v>
      </c>
      <c r="O3" s="37" t="s">
        <v>20</v>
      </c>
      <c r="P3" s="37" t="s">
        <v>21</v>
      </c>
      <c r="Q3" s="8" t="s">
        <v>22</v>
      </c>
      <c r="R3" s="45"/>
    </row>
    <row r="4" spans="1:18" s="1" customFormat="1" ht="40.5" customHeight="1">
      <c r="A4" s="12">
        <v>1</v>
      </c>
      <c r="B4" s="13" t="s">
        <v>23</v>
      </c>
      <c r="C4" s="14">
        <v>3</v>
      </c>
      <c r="D4" s="15">
        <v>12</v>
      </c>
      <c r="E4" s="15"/>
      <c r="F4" s="15">
        <v>20</v>
      </c>
      <c r="G4" s="16"/>
      <c r="H4" s="16"/>
      <c r="I4" s="16">
        <v>20</v>
      </c>
      <c r="J4" s="38">
        <v>5000</v>
      </c>
      <c r="K4" s="38">
        <v>25</v>
      </c>
      <c r="L4" s="38">
        <v>40</v>
      </c>
      <c r="M4" s="38">
        <v>100</v>
      </c>
      <c r="N4" s="38">
        <v>5000</v>
      </c>
      <c r="O4" s="38">
        <v>150000</v>
      </c>
      <c r="P4" s="38">
        <v>50000</v>
      </c>
      <c r="Q4" s="15"/>
      <c r="R4" s="43">
        <f>F4*15+G4*10+H4*6+I4*3+J4*0.03+K4*20+L4*10+M4*25+N4*0.1+O4*0.002+P4*0.005+Q4*2.5</f>
        <v>4960</v>
      </c>
    </row>
    <row r="5" spans="1:18" s="1" customFormat="1" ht="40.5" customHeight="1">
      <c r="A5" s="12">
        <v>2</v>
      </c>
      <c r="B5" s="13" t="s">
        <v>24</v>
      </c>
      <c r="C5" s="14">
        <v>2</v>
      </c>
      <c r="D5" s="15">
        <v>13</v>
      </c>
      <c r="E5" s="15"/>
      <c r="F5" s="15">
        <v>15</v>
      </c>
      <c r="G5" s="16"/>
      <c r="H5" s="16"/>
      <c r="I5" s="16">
        <v>15</v>
      </c>
      <c r="J5" s="38">
        <v>3000</v>
      </c>
      <c r="K5" s="38">
        <v>15</v>
      </c>
      <c r="L5" s="38">
        <v>25</v>
      </c>
      <c r="M5" s="38">
        <v>50</v>
      </c>
      <c r="N5" s="38">
        <v>3000</v>
      </c>
      <c r="O5" s="38">
        <v>10000</v>
      </c>
      <c r="P5" s="38">
        <v>30000</v>
      </c>
      <c r="Q5" s="15"/>
      <c r="R5" s="43">
        <f aca="true" t="shared" si="0" ref="R5:R34">F5*15+G5*10+H5*6+I5*3+J5*0.03+K5*20+L5*10+M5*25+N5*0.1+O5*0.002+P5*0.005+Q5*2.5</f>
        <v>2630</v>
      </c>
    </row>
    <row r="6" spans="1:18" s="2" customFormat="1" ht="37.5" customHeight="1">
      <c r="A6" s="12">
        <v>3</v>
      </c>
      <c r="B6" s="17" t="s">
        <v>25</v>
      </c>
      <c r="C6" s="18"/>
      <c r="D6" s="19">
        <v>14</v>
      </c>
      <c r="E6" s="15">
        <v>13695</v>
      </c>
      <c r="F6" s="15">
        <f>D6*2</f>
        <v>28</v>
      </c>
      <c r="G6" s="20">
        <v>1</v>
      </c>
      <c r="H6" s="20">
        <v>1</v>
      </c>
      <c r="I6" s="20">
        <f>D6*2</f>
        <v>28</v>
      </c>
      <c r="J6" s="39">
        <f>E6*0.6</f>
        <v>8217</v>
      </c>
      <c r="K6" s="39">
        <f>D6*3</f>
        <v>42</v>
      </c>
      <c r="L6" s="39">
        <f>E6*0.5*0.01</f>
        <v>68.47500000000001</v>
      </c>
      <c r="M6" s="39">
        <v>250</v>
      </c>
      <c r="N6" s="39">
        <f>E6*0.5</f>
        <v>6847.5</v>
      </c>
      <c r="O6" s="39">
        <f>E6*0.3*20</f>
        <v>82170</v>
      </c>
      <c r="P6" s="39">
        <f>O6*0.2</f>
        <v>16434</v>
      </c>
      <c r="Q6" s="43">
        <v>200</v>
      </c>
      <c r="R6" s="43">
        <f t="shared" si="0"/>
        <v>9972.52</v>
      </c>
    </row>
    <row r="7" spans="1:18" s="2" customFormat="1" ht="37.5" customHeight="1">
      <c r="A7" s="12">
        <v>4</v>
      </c>
      <c r="B7" s="17" t="s">
        <v>26</v>
      </c>
      <c r="C7" s="21"/>
      <c r="D7" s="22">
        <v>12</v>
      </c>
      <c r="E7" s="15">
        <v>7052</v>
      </c>
      <c r="F7" s="15">
        <v>5</v>
      </c>
      <c r="G7" s="23">
        <v>1</v>
      </c>
      <c r="H7" s="23">
        <v>1</v>
      </c>
      <c r="I7" s="20">
        <v>10</v>
      </c>
      <c r="J7" s="39">
        <f aca="true" t="shared" si="1" ref="J7:J32">E7*0.6</f>
        <v>4231.2</v>
      </c>
      <c r="K7" s="39">
        <v>5</v>
      </c>
      <c r="L7" s="39">
        <v>10</v>
      </c>
      <c r="M7" s="40">
        <v>10</v>
      </c>
      <c r="N7" s="39">
        <v>1000</v>
      </c>
      <c r="O7" s="39">
        <f>E7*0.1*20</f>
        <v>14104</v>
      </c>
      <c r="P7" s="39">
        <f>O7*0.3</f>
        <v>4231.2</v>
      </c>
      <c r="Q7" s="43">
        <v>50</v>
      </c>
      <c r="R7" s="43">
        <f t="shared" si="0"/>
        <v>972.2999999999998</v>
      </c>
    </row>
    <row r="8" spans="1:18" s="2" customFormat="1" ht="37.5" customHeight="1">
      <c r="A8" s="12">
        <v>5</v>
      </c>
      <c r="B8" s="24" t="s">
        <v>27</v>
      </c>
      <c r="C8" s="21"/>
      <c r="D8" s="22">
        <v>8</v>
      </c>
      <c r="E8" s="15">
        <v>6100</v>
      </c>
      <c r="F8" s="15">
        <f>D8*2</f>
        <v>16</v>
      </c>
      <c r="G8" s="23">
        <v>1</v>
      </c>
      <c r="H8" s="23">
        <v>1</v>
      </c>
      <c r="I8" s="20">
        <f>D8*2</f>
        <v>16</v>
      </c>
      <c r="J8" s="39">
        <f t="shared" si="1"/>
        <v>3660</v>
      </c>
      <c r="K8" s="39">
        <f aca="true" t="shared" si="2" ref="K7:K17">D8*3</f>
        <v>24</v>
      </c>
      <c r="L8" s="39">
        <f>E8*0.5*0.01</f>
        <v>30.5</v>
      </c>
      <c r="M8" s="40">
        <v>200</v>
      </c>
      <c r="N8" s="39">
        <f aca="true" t="shared" si="3" ref="N7:N32">E8*0.6</f>
        <v>3660</v>
      </c>
      <c r="O8" s="39">
        <f>E8*0.5*20</f>
        <v>61000</v>
      </c>
      <c r="P8" s="39">
        <f aca="true" t="shared" si="4" ref="P8:P17">O8*0.5</f>
        <v>30500</v>
      </c>
      <c r="Q8" s="43">
        <v>200</v>
      </c>
      <c r="R8" s="43">
        <f t="shared" si="0"/>
        <v>7339.3</v>
      </c>
    </row>
    <row r="9" spans="1:18" ht="30" customHeight="1">
      <c r="A9" s="12">
        <v>6</v>
      </c>
      <c r="B9" s="25" t="s">
        <v>28</v>
      </c>
      <c r="C9" s="26"/>
      <c r="D9" s="27">
        <v>1</v>
      </c>
      <c r="E9" s="28">
        <v>680</v>
      </c>
      <c r="F9" s="28">
        <v>2</v>
      </c>
      <c r="G9" s="28"/>
      <c r="H9" s="28"/>
      <c r="I9" s="28">
        <f>D9*3</f>
        <v>3</v>
      </c>
      <c r="J9" s="39">
        <f t="shared" si="1"/>
        <v>408</v>
      </c>
      <c r="K9" s="39">
        <f t="shared" si="2"/>
        <v>3</v>
      </c>
      <c r="L9" s="39">
        <f>E9*0.5*0.03</f>
        <v>10.2</v>
      </c>
      <c r="M9" s="28">
        <v>30</v>
      </c>
      <c r="N9" s="39">
        <f t="shared" si="3"/>
        <v>408</v>
      </c>
      <c r="O9" s="39">
        <f aca="true" t="shared" si="5" ref="O9:O17">E9*0.6*20</f>
        <v>8160</v>
      </c>
      <c r="P9" s="39">
        <f t="shared" si="4"/>
        <v>4080</v>
      </c>
      <c r="Q9" s="28">
        <v>200</v>
      </c>
      <c r="R9" s="43">
        <f t="shared" si="0"/>
        <v>1540.76</v>
      </c>
    </row>
    <row r="10" spans="1:18" ht="30" customHeight="1">
      <c r="A10" s="12">
        <v>7</v>
      </c>
      <c r="B10" s="25" t="s">
        <v>29</v>
      </c>
      <c r="C10" s="26"/>
      <c r="D10" s="27">
        <v>1</v>
      </c>
      <c r="E10" s="28">
        <v>684</v>
      </c>
      <c r="F10" s="28">
        <v>2</v>
      </c>
      <c r="G10" s="28"/>
      <c r="H10" s="28"/>
      <c r="I10" s="28">
        <f aca="true" t="shared" si="6" ref="I10:I17">D10*3</f>
        <v>3</v>
      </c>
      <c r="J10" s="39">
        <f t="shared" si="1"/>
        <v>410.4</v>
      </c>
      <c r="K10" s="39">
        <f t="shared" si="2"/>
        <v>3</v>
      </c>
      <c r="L10" s="39">
        <f aca="true" t="shared" si="7" ref="L10:L17">E10*0.5*0.03</f>
        <v>10.26</v>
      </c>
      <c r="M10" s="28">
        <v>30</v>
      </c>
      <c r="N10" s="39">
        <f t="shared" si="3"/>
        <v>410.4</v>
      </c>
      <c r="O10" s="39">
        <f t="shared" si="5"/>
        <v>8208</v>
      </c>
      <c r="P10" s="39">
        <f t="shared" si="4"/>
        <v>4104</v>
      </c>
      <c r="Q10" s="28">
        <v>150</v>
      </c>
      <c r="R10" s="43">
        <f t="shared" si="0"/>
        <v>1416.8880000000001</v>
      </c>
    </row>
    <row r="11" spans="1:18" ht="30" customHeight="1">
      <c r="A11" s="12">
        <v>8</v>
      </c>
      <c r="B11" s="25" t="s">
        <v>30</v>
      </c>
      <c r="C11" s="26"/>
      <c r="D11" s="27">
        <v>1</v>
      </c>
      <c r="E11" s="28">
        <v>1131</v>
      </c>
      <c r="F11" s="28">
        <v>3</v>
      </c>
      <c r="G11" s="28"/>
      <c r="H11" s="28"/>
      <c r="I11" s="28">
        <f t="shared" si="6"/>
        <v>3</v>
      </c>
      <c r="J11" s="39">
        <f t="shared" si="1"/>
        <v>678.6</v>
      </c>
      <c r="K11" s="39">
        <f t="shared" si="2"/>
        <v>3</v>
      </c>
      <c r="L11" s="39">
        <f t="shared" si="7"/>
        <v>16.965</v>
      </c>
      <c r="M11" s="28">
        <v>15</v>
      </c>
      <c r="N11" s="39">
        <f t="shared" si="3"/>
        <v>678.6</v>
      </c>
      <c r="O11" s="39">
        <f t="shared" si="5"/>
        <v>13572</v>
      </c>
      <c r="P11" s="39">
        <f t="shared" si="4"/>
        <v>6786</v>
      </c>
      <c r="Q11" s="28">
        <v>100</v>
      </c>
      <c r="R11" s="43">
        <f t="shared" si="0"/>
        <v>1057.942</v>
      </c>
    </row>
    <row r="12" spans="1:18" s="3" customFormat="1" ht="30" customHeight="1">
      <c r="A12" s="12">
        <v>9</v>
      </c>
      <c r="B12" s="25" t="s">
        <v>31</v>
      </c>
      <c r="C12" s="26"/>
      <c r="D12" s="29">
        <v>1</v>
      </c>
      <c r="E12" s="28">
        <v>1356</v>
      </c>
      <c r="F12" s="28">
        <v>2</v>
      </c>
      <c r="G12" s="28"/>
      <c r="H12" s="28"/>
      <c r="I12" s="28">
        <f t="shared" si="6"/>
        <v>3</v>
      </c>
      <c r="J12" s="39">
        <f t="shared" si="1"/>
        <v>813.6</v>
      </c>
      <c r="K12" s="39">
        <f t="shared" si="2"/>
        <v>3</v>
      </c>
      <c r="L12" s="39">
        <f t="shared" si="7"/>
        <v>20.34</v>
      </c>
      <c r="M12" s="28">
        <v>20</v>
      </c>
      <c r="N12" s="39">
        <f t="shared" si="3"/>
        <v>813.6</v>
      </c>
      <c r="O12" s="39">
        <f t="shared" si="5"/>
        <v>16272</v>
      </c>
      <c r="P12" s="39">
        <f t="shared" si="4"/>
        <v>8136</v>
      </c>
      <c r="Q12" s="28">
        <v>50</v>
      </c>
      <c r="R12" s="43">
        <f t="shared" si="0"/>
        <v>1106.3919999999998</v>
      </c>
    </row>
    <row r="13" spans="1:18" ht="30" customHeight="1">
      <c r="A13" s="12">
        <v>10</v>
      </c>
      <c r="B13" s="25" t="s">
        <v>32</v>
      </c>
      <c r="C13" s="26"/>
      <c r="D13" s="27">
        <v>1</v>
      </c>
      <c r="E13" s="28">
        <v>637</v>
      </c>
      <c r="F13" s="28">
        <v>2</v>
      </c>
      <c r="G13" s="28"/>
      <c r="H13" s="28"/>
      <c r="I13" s="28">
        <f t="shared" si="6"/>
        <v>3</v>
      </c>
      <c r="J13" s="39">
        <f t="shared" si="1"/>
        <v>382.2</v>
      </c>
      <c r="K13" s="39">
        <f t="shared" si="2"/>
        <v>3</v>
      </c>
      <c r="L13" s="39">
        <f t="shared" si="7"/>
        <v>9.555</v>
      </c>
      <c r="M13" s="28">
        <v>30</v>
      </c>
      <c r="N13" s="39">
        <f t="shared" si="3"/>
        <v>382.2</v>
      </c>
      <c r="O13" s="39">
        <f t="shared" si="5"/>
        <v>7644</v>
      </c>
      <c r="P13" s="39">
        <f t="shared" si="4"/>
        <v>3822</v>
      </c>
      <c r="Q13" s="28">
        <v>50</v>
      </c>
      <c r="R13" s="43">
        <f t="shared" si="0"/>
        <v>1153.634</v>
      </c>
    </row>
    <row r="14" spans="1:18" ht="30" customHeight="1">
      <c r="A14" s="12">
        <v>11</v>
      </c>
      <c r="B14" s="25" t="s">
        <v>33</v>
      </c>
      <c r="C14" s="26"/>
      <c r="D14" s="27">
        <v>1</v>
      </c>
      <c r="E14" s="28">
        <v>955</v>
      </c>
      <c r="F14" s="28">
        <v>1</v>
      </c>
      <c r="G14" s="28"/>
      <c r="H14" s="28"/>
      <c r="I14" s="28">
        <f t="shared" si="6"/>
        <v>3</v>
      </c>
      <c r="J14" s="39">
        <f t="shared" si="1"/>
        <v>573</v>
      </c>
      <c r="K14" s="39">
        <f t="shared" si="2"/>
        <v>3</v>
      </c>
      <c r="L14" s="39">
        <f t="shared" si="7"/>
        <v>14.325</v>
      </c>
      <c r="M14" s="28">
        <v>15</v>
      </c>
      <c r="N14" s="39">
        <f t="shared" si="3"/>
        <v>573</v>
      </c>
      <c r="O14" s="39">
        <f t="shared" si="5"/>
        <v>11460</v>
      </c>
      <c r="P14" s="39">
        <f t="shared" si="4"/>
        <v>5730</v>
      </c>
      <c r="Q14" s="28">
        <v>50</v>
      </c>
      <c r="R14" s="43">
        <f t="shared" si="0"/>
        <v>853.31</v>
      </c>
    </row>
    <row r="15" spans="1:18" ht="30" customHeight="1">
      <c r="A15" s="12">
        <v>12</v>
      </c>
      <c r="B15" s="25" t="s">
        <v>34</v>
      </c>
      <c r="C15" s="26"/>
      <c r="D15" s="27">
        <v>1</v>
      </c>
      <c r="E15" s="28">
        <v>1220</v>
      </c>
      <c r="F15" s="28">
        <v>2</v>
      </c>
      <c r="G15" s="28"/>
      <c r="H15" s="28"/>
      <c r="I15" s="28">
        <f t="shared" si="6"/>
        <v>3</v>
      </c>
      <c r="J15" s="39">
        <f t="shared" si="1"/>
        <v>732</v>
      </c>
      <c r="K15" s="39">
        <f t="shared" si="2"/>
        <v>3</v>
      </c>
      <c r="L15" s="39">
        <f t="shared" si="7"/>
        <v>18.3</v>
      </c>
      <c r="M15" s="28">
        <v>30</v>
      </c>
      <c r="N15" s="39">
        <f t="shared" si="3"/>
        <v>732</v>
      </c>
      <c r="O15" s="39">
        <f t="shared" si="5"/>
        <v>14640</v>
      </c>
      <c r="P15" s="39">
        <f t="shared" si="4"/>
        <v>7320</v>
      </c>
      <c r="Q15" s="28">
        <v>100</v>
      </c>
      <c r="R15" s="43">
        <f t="shared" si="0"/>
        <v>1443.04</v>
      </c>
    </row>
    <row r="16" spans="1:18" ht="30" customHeight="1">
      <c r="A16" s="12">
        <v>13</v>
      </c>
      <c r="B16" s="25" t="s">
        <v>35</v>
      </c>
      <c r="C16" s="26"/>
      <c r="D16" s="30">
        <v>1</v>
      </c>
      <c r="E16" s="28">
        <v>777</v>
      </c>
      <c r="F16" s="28">
        <v>1</v>
      </c>
      <c r="G16" s="28"/>
      <c r="H16" s="28"/>
      <c r="I16" s="28">
        <f t="shared" si="6"/>
        <v>3</v>
      </c>
      <c r="J16" s="39">
        <f t="shared" si="1"/>
        <v>466.2</v>
      </c>
      <c r="K16" s="39">
        <f t="shared" si="2"/>
        <v>3</v>
      </c>
      <c r="L16" s="39">
        <f t="shared" si="7"/>
        <v>11.655</v>
      </c>
      <c r="M16" s="28">
        <v>15</v>
      </c>
      <c r="N16" s="39">
        <f t="shared" si="3"/>
        <v>466.2</v>
      </c>
      <c r="O16" s="39">
        <f t="shared" si="5"/>
        <v>9324</v>
      </c>
      <c r="P16" s="39">
        <f t="shared" si="4"/>
        <v>4662</v>
      </c>
      <c r="Q16" s="28">
        <v>50</v>
      </c>
      <c r="R16" s="43">
        <f t="shared" si="0"/>
        <v>803.114</v>
      </c>
    </row>
    <row r="17" spans="1:18" ht="30" customHeight="1">
      <c r="A17" s="12">
        <v>14</v>
      </c>
      <c r="B17" s="25" t="s">
        <v>36</v>
      </c>
      <c r="C17" s="26"/>
      <c r="D17" s="30">
        <v>1</v>
      </c>
      <c r="E17" s="28">
        <v>967</v>
      </c>
      <c r="F17" s="28">
        <v>2</v>
      </c>
      <c r="G17" s="28"/>
      <c r="H17" s="28"/>
      <c r="I17" s="28">
        <f t="shared" si="6"/>
        <v>3</v>
      </c>
      <c r="J17" s="39">
        <f t="shared" si="1"/>
        <v>580.1999999999999</v>
      </c>
      <c r="K17" s="39">
        <f t="shared" si="2"/>
        <v>3</v>
      </c>
      <c r="L17" s="39">
        <f t="shared" si="7"/>
        <v>14.504999999999999</v>
      </c>
      <c r="M17" s="28">
        <v>30</v>
      </c>
      <c r="N17" s="39">
        <f t="shared" si="3"/>
        <v>580.1999999999999</v>
      </c>
      <c r="O17" s="39">
        <f t="shared" si="5"/>
        <v>11603.999999999998</v>
      </c>
      <c r="P17" s="39">
        <f t="shared" si="4"/>
        <v>5801.999999999999</v>
      </c>
      <c r="Q17" s="28">
        <v>100</v>
      </c>
      <c r="R17" s="43">
        <f t="shared" si="0"/>
        <v>1371.6940000000002</v>
      </c>
    </row>
    <row r="18" spans="1:18" ht="30" customHeight="1">
      <c r="A18" s="12">
        <v>15</v>
      </c>
      <c r="B18" s="25" t="s">
        <v>37</v>
      </c>
      <c r="C18" s="26"/>
      <c r="D18" s="30">
        <v>5</v>
      </c>
      <c r="E18" s="28">
        <v>4136</v>
      </c>
      <c r="F18" s="28">
        <f>D18*1.5</f>
        <v>7.5</v>
      </c>
      <c r="G18" s="28">
        <v>1</v>
      </c>
      <c r="H18" s="28">
        <v>1</v>
      </c>
      <c r="I18" s="28">
        <f aca="true" t="shared" si="8" ref="I18:I22">D18*1.5</f>
        <v>7.5</v>
      </c>
      <c r="J18" s="39">
        <f t="shared" si="1"/>
        <v>2481.6</v>
      </c>
      <c r="K18" s="28">
        <f>D18*2</f>
        <v>10</v>
      </c>
      <c r="L18" s="39">
        <f aca="true" t="shared" si="9" ref="L18:L22">E18*0.5*0.01</f>
        <v>20.68</v>
      </c>
      <c r="M18" s="28">
        <v>50</v>
      </c>
      <c r="N18" s="39">
        <f t="shared" si="3"/>
        <v>2481.6</v>
      </c>
      <c r="O18" s="39">
        <f>E18*0.3*20</f>
        <v>24816</v>
      </c>
      <c r="P18" s="39">
        <f>O18*0.2</f>
        <v>4963.200000000001</v>
      </c>
      <c r="Q18" s="28"/>
      <c r="R18" s="43">
        <f t="shared" si="0"/>
        <v>2204.8559999999998</v>
      </c>
    </row>
    <row r="19" spans="1:18" s="3" customFormat="1" ht="30" customHeight="1">
      <c r="A19" s="12">
        <v>16</v>
      </c>
      <c r="B19" s="25" t="s">
        <v>38</v>
      </c>
      <c r="C19" s="26"/>
      <c r="D19" s="29">
        <v>11</v>
      </c>
      <c r="E19" s="28">
        <v>8649</v>
      </c>
      <c r="F19" s="28">
        <v>15</v>
      </c>
      <c r="G19" s="28">
        <v>1</v>
      </c>
      <c r="H19" s="28">
        <v>1</v>
      </c>
      <c r="I19" s="28">
        <f t="shared" si="8"/>
        <v>16.5</v>
      </c>
      <c r="J19" s="39">
        <f t="shared" si="1"/>
        <v>5189.4</v>
      </c>
      <c r="K19" s="28">
        <f aca="true" t="shared" si="10" ref="K19:K32">D19*2</f>
        <v>22</v>
      </c>
      <c r="L19" s="39">
        <f t="shared" si="9"/>
        <v>43.245</v>
      </c>
      <c r="M19" s="28">
        <v>100</v>
      </c>
      <c r="N19" s="39">
        <f t="shared" si="3"/>
        <v>5189.4</v>
      </c>
      <c r="O19" s="39">
        <f aca="true" t="shared" si="11" ref="O19:O32">E19*0.3*20</f>
        <v>51894</v>
      </c>
      <c r="P19" s="39">
        <f aca="true" t="shared" si="12" ref="P19:P32">O19*0.2</f>
        <v>10378.800000000001</v>
      </c>
      <c r="Q19" s="28"/>
      <c r="R19" s="43">
        <f t="shared" si="0"/>
        <v>4493.254</v>
      </c>
    </row>
    <row r="20" spans="1:18" ht="30" customHeight="1">
      <c r="A20" s="12">
        <v>17</v>
      </c>
      <c r="B20" s="25" t="s">
        <v>39</v>
      </c>
      <c r="C20" s="26"/>
      <c r="D20" s="27">
        <v>6</v>
      </c>
      <c r="E20" s="28">
        <v>4117</v>
      </c>
      <c r="F20" s="28">
        <f aca="true" t="shared" si="13" ref="F19:F32">D20*1.5</f>
        <v>9</v>
      </c>
      <c r="G20" s="28">
        <v>1</v>
      </c>
      <c r="H20" s="28">
        <v>1</v>
      </c>
      <c r="I20" s="28">
        <f t="shared" si="8"/>
        <v>9</v>
      </c>
      <c r="J20" s="39">
        <f t="shared" si="1"/>
        <v>2470.2</v>
      </c>
      <c r="K20" s="28">
        <f t="shared" si="10"/>
        <v>12</v>
      </c>
      <c r="L20" s="39">
        <f t="shared" si="9"/>
        <v>20.585</v>
      </c>
      <c r="M20" s="28">
        <v>80</v>
      </c>
      <c r="N20" s="39">
        <f t="shared" si="3"/>
        <v>2470.2</v>
      </c>
      <c r="O20" s="39">
        <f t="shared" si="11"/>
        <v>24702</v>
      </c>
      <c r="P20" s="39">
        <f t="shared" si="12"/>
        <v>4940.400000000001</v>
      </c>
      <c r="Q20" s="28"/>
      <c r="R20" s="43">
        <f t="shared" si="0"/>
        <v>3019.0820000000003</v>
      </c>
    </row>
    <row r="21" spans="1:18" ht="30" customHeight="1">
      <c r="A21" s="12">
        <v>18</v>
      </c>
      <c r="B21" s="25" t="s">
        <v>40</v>
      </c>
      <c r="C21" s="26"/>
      <c r="D21" s="27">
        <v>8</v>
      </c>
      <c r="E21" s="28">
        <v>6790</v>
      </c>
      <c r="F21" s="28">
        <v>10</v>
      </c>
      <c r="G21" s="28">
        <v>1</v>
      </c>
      <c r="H21" s="28">
        <v>1</v>
      </c>
      <c r="I21" s="28">
        <f t="shared" si="8"/>
        <v>12</v>
      </c>
      <c r="J21" s="39">
        <f t="shared" si="1"/>
        <v>4074</v>
      </c>
      <c r="K21" s="28">
        <f t="shared" si="10"/>
        <v>16</v>
      </c>
      <c r="L21" s="39">
        <f t="shared" si="9"/>
        <v>33.95</v>
      </c>
      <c r="M21" s="28">
        <v>80</v>
      </c>
      <c r="N21" s="39">
        <f t="shared" si="3"/>
        <v>4074</v>
      </c>
      <c r="O21" s="39">
        <f t="shared" si="11"/>
        <v>40740</v>
      </c>
      <c r="P21" s="39">
        <f t="shared" si="12"/>
        <v>8148</v>
      </c>
      <c r="Q21" s="28"/>
      <c r="R21" s="43">
        <f t="shared" si="0"/>
        <v>3513.34</v>
      </c>
    </row>
    <row r="22" spans="1:18" ht="30" customHeight="1">
      <c r="A22" s="12">
        <v>19</v>
      </c>
      <c r="B22" s="25" t="s">
        <v>41</v>
      </c>
      <c r="C22" s="26"/>
      <c r="D22" s="30">
        <v>20</v>
      </c>
      <c r="E22" s="28">
        <v>14238</v>
      </c>
      <c r="F22" s="28">
        <v>25</v>
      </c>
      <c r="G22" s="28">
        <v>1</v>
      </c>
      <c r="H22" s="28">
        <v>1</v>
      </c>
      <c r="I22" s="28">
        <f t="shared" si="8"/>
        <v>30</v>
      </c>
      <c r="J22" s="39">
        <f t="shared" si="1"/>
        <v>8542.8</v>
      </c>
      <c r="K22" s="28">
        <f t="shared" si="10"/>
        <v>40</v>
      </c>
      <c r="L22" s="39">
        <f t="shared" si="9"/>
        <v>71.19</v>
      </c>
      <c r="M22" s="28">
        <v>300</v>
      </c>
      <c r="N22" s="39">
        <f t="shared" si="3"/>
        <v>8542.8</v>
      </c>
      <c r="O22" s="39">
        <f>E22*0.2*20</f>
        <v>56952.00000000001</v>
      </c>
      <c r="P22" s="39">
        <f>O22*0.1</f>
        <v>5695.200000000001</v>
      </c>
      <c r="Q22" s="28"/>
      <c r="R22" s="43">
        <f t="shared" si="0"/>
        <v>10745.844000000003</v>
      </c>
    </row>
    <row r="23" spans="1:18" ht="30" customHeight="1">
      <c r="A23" s="12">
        <v>20</v>
      </c>
      <c r="B23" s="25" t="s">
        <v>42</v>
      </c>
      <c r="C23" s="31"/>
      <c r="D23" s="27">
        <v>1</v>
      </c>
      <c r="E23" s="28">
        <v>396</v>
      </c>
      <c r="F23" s="28">
        <f t="shared" si="13"/>
        <v>1.5</v>
      </c>
      <c r="G23" s="28"/>
      <c r="H23" s="28"/>
      <c r="I23" s="28">
        <f>D23*2</f>
        <v>2</v>
      </c>
      <c r="J23" s="39">
        <f t="shared" si="1"/>
        <v>237.6</v>
      </c>
      <c r="K23" s="28">
        <f t="shared" si="10"/>
        <v>2</v>
      </c>
      <c r="L23" s="28">
        <f>E23*0.3*0.03</f>
        <v>3.5639999999999996</v>
      </c>
      <c r="M23" s="28">
        <v>10</v>
      </c>
      <c r="N23" s="39">
        <f t="shared" si="3"/>
        <v>237.6</v>
      </c>
      <c r="O23" s="39">
        <f t="shared" si="11"/>
        <v>2376</v>
      </c>
      <c r="P23" s="39">
        <f t="shared" si="12"/>
        <v>475.20000000000005</v>
      </c>
      <c r="Q23" s="28"/>
      <c r="R23" s="43">
        <f t="shared" si="0"/>
        <v>392.156</v>
      </c>
    </row>
    <row r="24" spans="1:18" ht="30" customHeight="1">
      <c r="A24" s="12">
        <v>21</v>
      </c>
      <c r="B24" s="25" t="s">
        <v>43</v>
      </c>
      <c r="C24" s="26"/>
      <c r="D24" s="27">
        <v>1</v>
      </c>
      <c r="E24" s="28">
        <v>805</v>
      </c>
      <c r="F24" s="28">
        <f t="shared" si="13"/>
        <v>1.5</v>
      </c>
      <c r="G24" s="28"/>
      <c r="H24" s="28"/>
      <c r="I24" s="28">
        <f aca="true" t="shared" si="14" ref="I24:I32">D24*2</f>
        <v>2</v>
      </c>
      <c r="J24" s="39">
        <f t="shared" si="1"/>
        <v>483</v>
      </c>
      <c r="K24" s="28">
        <f t="shared" si="10"/>
        <v>2</v>
      </c>
      <c r="L24" s="28">
        <f aca="true" t="shared" si="15" ref="L24:L32">E24*0.3*0.03</f>
        <v>7.245</v>
      </c>
      <c r="M24" s="28">
        <v>15</v>
      </c>
      <c r="N24" s="39">
        <f t="shared" si="3"/>
        <v>483</v>
      </c>
      <c r="O24" s="39">
        <f t="shared" si="11"/>
        <v>4830</v>
      </c>
      <c r="P24" s="39">
        <f t="shared" si="12"/>
        <v>966</v>
      </c>
      <c r="Q24" s="28"/>
      <c r="R24" s="43">
        <f t="shared" si="0"/>
        <v>593.23</v>
      </c>
    </row>
    <row r="25" spans="1:18" ht="30" customHeight="1">
      <c r="A25" s="12">
        <v>22</v>
      </c>
      <c r="B25" s="25" t="s">
        <v>44</v>
      </c>
      <c r="C25" s="26"/>
      <c r="D25" s="27">
        <v>1</v>
      </c>
      <c r="E25" s="28">
        <v>633</v>
      </c>
      <c r="F25" s="28">
        <f t="shared" si="13"/>
        <v>1.5</v>
      </c>
      <c r="G25" s="28"/>
      <c r="H25" s="28"/>
      <c r="I25" s="28">
        <f t="shared" si="14"/>
        <v>2</v>
      </c>
      <c r="J25" s="39">
        <f t="shared" si="1"/>
        <v>379.8</v>
      </c>
      <c r="K25" s="28">
        <f t="shared" si="10"/>
        <v>2</v>
      </c>
      <c r="L25" s="28">
        <f t="shared" si="15"/>
        <v>5.697</v>
      </c>
      <c r="M25" s="28">
        <v>10</v>
      </c>
      <c r="N25" s="39">
        <f t="shared" si="3"/>
        <v>379.8</v>
      </c>
      <c r="O25" s="39">
        <f t="shared" si="11"/>
        <v>3798</v>
      </c>
      <c r="P25" s="39">
        <f t="shared" si="12"/>
        <v>759.6</v>
      </c>
      <c r="Q25" s="28"/>
      <c r="R25" s="43">
        <f t="shared" si="0"/>
        <v>436.23800000000006</v>
      </c>
    </row>
    <row r="26" spans="1:18" ht="30" customHeight="1">
      <c r="A26" s="12">
        <v>23</v>
      </c>
      <c r="B26" s="25" t="s">
        <v>45</v>
      </c>
      <c r="C26" s="26"/>
      <c r="D26" s="27">
        <v>1</v>
      </c>
      <c r="E26" s="28">
        <v>1028</v>
      </c>
      <c r="F26" s="28">
        <f t="shared" si="13"/>
        <v>1.5</v>
      </c>
      <c r="G26" s="28"/>
      <c r="H26" s="28"/>
      <c r="I26" s="28">
        <f t="shared" si="14"/>
        <v>2</v>
      </c>
      <c r="J26" s="39">
        <f t="shared" si="1"/>
        <v>616.8</v>
      </c>
      <c r="K26" s="28">
        <f t="shared" si="10"/>
        <v>2</v>
      </c>
      <c r="L26" s="28">
        <f t="shared" si="15"/>
        <v>9.251999999999999</v>
      </c>
      <c r="M26" s="28">
        <v>15</v>
      </c>
      <c r="N26" s="39">
        <f t="shared" si="3"/>
        <v>616.8</v>
      </c>
      <c r="O26" s="39">
        <f t="shared" si="11"/>
        <v>6168</v>
      </c>
      <c r="P26" s="39">
        <f t="shared" si="12"/>
        <v>1233.6000000000001</v>
      </c>
      <c r="Q26" s="28"/>
      <c r="R26" s="43">
        <f t="shared" si="0"/>
        <v>634.708</v>
      </c>
    </row>
    <row r="27" spans="1:18" ht="30" customHeight="1">
      <c r="A27" s="12">
        <v>24</v>
      </c>
      <c r="B27" s="25" t="s">
        <v>46</v>
      </c>
      <c r="C27" s="26"/>
      <c r="D27" s="27">
        <v>1</v>
      </c>
      <c r="E27" s="28">
        <v>997</v>
      </c>
      <c r="F27" s="28">
        <f t="shared" si="13"/>
        <v>1.5</v>
      </c>
      <c r="G27" s="28"/>
      <c r="H27" s="28"/>
      <c r="I27" s="28">
        <f t="shared" si="14"/>
        <v>2</v>
      </c>
      <c r="J27" s="39">
        <f t="shared" si="1"/>
        <v>598.1999999999999</v>
      </c>
      <c r="K27" s="28">
        <f t="shared" si="10"/>
        <v>2</v>
      </c>
      <c r="L27" s="28">
        <f t="shared" si="15"/>
        <v>8.972999999999999</v>
      </c>
      <c r="M27" s="28">
        <v>15</v>
      </c>
      <c r="N27" s="39">
        <f t="shared" si="3"/>
        <v>598.1999999999999</v>
      </c>
      <c r="O27" s="39">
        <f t="shared" si="11"/>
        <v>5981.999999999999</v>
      </c>
      <c r="P27" s="39">
        <f t="shared" si="12"/>
        <v>1196.3999999999999</v>
      </c>
      <c r="Q27" s="28"/>
      <c r="R27" s="43">
        <f t="shared" si="0"/>
        <v>628.9419999999998</v>
      </c>
    </row>
    <row r="28" spans="1:18" ht="30" customHeight="1">
      <c r="A28" s="12">
        <v>25</v>
      </c>
      <c r="B28" s="25" t="s">
        <v>47</v>
      </c>
      <c r="C28" s="26"/>
      <c r="D28" s="29">
        <v>1</v>
      </c>
      <c r="E28" s="28">
        <v>957</v>
      </c>
      <c r="F28" s="28">
        <f t="shared" si="13"/>
        <v>1.5</v>
      </c>
      <c r="G28" s="28"/>
      <c r="H28" s="28"/>
      <c r="I28" s="28">
        <f t="shared" si="14"/>
        <v>2</v>
      </c>
      <c r="J28" s="39">
        <f t="shared" si="1"/>
        <v>574.1999999999999</v>
      </c>
      <c r="K28" s="28">
        <f t="shared" si="10"/>
        <v>2</v>
      </c>
      <c r="L28" s="28">
        <f t="shared" si="15"/>
        <v>8.613</v>
      </c>
      <c r="M28" s="28">
        <v>10</v>
      </c>
      <c r="N28" s="39">
        <f t="shared" si="3"/>
        <v>574.1999999999999</v>
      </c>
      <c r="O28" s="39">
        <f t="shared" si="11"/>
        <v>5741.999999999999</v>
      </c>
      <c r="P28" s="39">
        <f t="shared" si="12"/>
        <v>1148.3999999999999</v>
      </c>
      <c r="Q28" s="28"/>
      <c r="R28" s="43">
        <f t="shared" si="0"/>
        <v>496.502</v>
      </c>
    </row>
    <row r="29" spans="1:18" ht="30" customHeight="1">
      <c r="A29" s="12">
        <v>26</v>
      </c>
      <c r="B29" s="25" t="s">
        <v>48</v>
      </c>
      <c r="C29" s="26"/>
      <c r="D29" s="30">
        <v>1</v>
      </c>
      <c r="E29" s="28">
        <v>737</v>
      </c>
      <c r="F29" s="28">
        <f t="shared" si="13"/>
        <v>1.5</v>
      </c>
      <c r="G29" s="28"/>
      <c r="H29" s="28"/>
      <c r="I29" s="28">
        <f t="shared" si="14"/>
        <v>2</v>
      </c>
      <c r="J29" s="39">
        <f t="shared" si="1"/>
        <v>442.2</v>
      </c>
      <c r="K29" s="28">
        <f t="shared" si="10"/>
        <v>2</v>
      </c>
      <c r="L29" s="28">
        <f t="shared" si="15"/>
        <v>6.633</v>
      </c>
      <c r="M29" s="28">
        <v>15</v>
      </c>
      <c r="N29" s="39">
        <f t="shared" si="3"/>
        <v>442.2</v>
      </c>
      <c r="O29" s="39">
        <f t="shared" si="11"/>
        <v>4422</v>
      </c>
      <c r="P29" s="39">
        <f t="shared" si="12"/>
        <v>884.4000000000001</v>
      </c>
      <c r="Q29" s="28"/>
      <c r="R29" s="43">
        <f t="shared" si="0"/>
        <v>580.5820000000001</v>
      </c>
    </row>
    <row r="30" spans="1:18" ht="30" customHeight="1">
      <c r="A30" s="12">
        <v>27</v>
      </c>
      <c r="B30" s="25" t="s">
        <v>49</v>
      </c>
      <c r="C30" s="26"/>
      <c r="D30" s="30">
        <v>1</v>
      </c>
      <c r="E30" s="28">
        <v>1046</v>
      </c>
      <c r="F30" s="28">
        <f t="shared" si="13"/>
        <v>1.5</v>
      </c>
      <c r="G30" s="28"/>
      <c r="H30" s="28"/>
      <c r="I30" s="28">
        <f t="shared" si="14"/>
        <v>2</v>
      </c>
      <c r="J30" s="39">
        <f t="shared" si="1"/>
        <v>627.6</v>
      </c>
      <c r="K30" s="28">
        <f t="shared" si="10"/>
        <v>2</v>
      </c>
      <c r="L30" s="28">
        <f t="shared" si="15"/>
        <v>9.414</v>
      </c>
      <c r="M30" s="28">
        <v>15</v>
      </c>
      <c r="N30" s="39">
        <f t="shared" si="3"/>
        <v>627.6</v>
      </c>
      <c r="O30" s="39">
        <f t="shared" si="11"/>
        <v>6276</v>
      </c>
      <c r="P30" s="39">
        <f t="shared" si="12"/>
        <v>1255.2</v>
      </c>
      <c r="Q30" s="28"/>
      <c r="R30" s="43">
        <f t="shared" si="0"/>
        <v>638.056</v>
      </c>
    </row>
    <row r="31" spans="1:18" ht="30" customHeight="1">
      <c r="A31" s="12">
        <v>28</v>
      </c>
      <c r="B31" s="25" t="s">
        <v>50</v>
      </c>
      <c r="C31" s="26"/>
      <c r="D31" s="30">
        <v>1</v>
      </c>
      <c r="E31" s="28">
        <v>399</v>
      </c>
      <c r="F31" s="28">
        <f t="shared" si="13"/>
        <v>1.5</v>
      </c>
      <c r="G31" s="28"/>
      <c r="H31" s="28"/>
      <c r="I31" s="28">
        <f t="shared" si="14"/>
        <v>2</v>
      </c>
      <c r="J31" s="39">
        <f t="shared" si="1"/>
        <v>239.39999999999998</v>
      </c>
      <c r="K31" s="28">
        <f t="shared" si="10"/>
        <v>2</v>
      </c>
      <c r="L31" s="28">
        <f t="shared" si="15"/>
        <v>3.5909999999999997</v>
      </c>
      <c r="M31" s="28">
        <v>20</v>
      </c>
      <c r="N31" s="39">
        <f t="shared" si="3"/>
        <v>239.39999999999998</v>
      </c>
      <c r="O31" s="39">
        <f t="shared" si="11"/>
        <v>2394</v>
      </c>
      <c r="P31" s="39">
        <f t="shared" si="12"/>
        <v>478.8</v>
      </c>
      <c r="Q31" s="28"/>
      <c r="R31" s="43">
        <f t="shared" si="0"/>
        <v>642.7139999999999</v>
      </c>
    </row>
    <row r="32" spans="1:18" ht="30" customHeight="1">
      <c r="A32" s="12">
        <v>29</v>
      </c>
      <c r="B32" s="25" t="s">
        <v>51</v>
      </c>
      <c r="C32" s="26"/>
      <c r="D32" s="30">
        <v>1</v>
      </c>
      <c r="E32" s="28">
        <v>1094</v>
      </c>
      <c r="F32" s="28">
        <f t="shared" si="13"/>
        <v>1.5</v>
      </c>
      <c r="G32" s="28"/>
      <c r="H32" s="28"/>
      <c r="I32" s="28">
        <f t="shared" si="14"/>
        <v>2</v>
      </c>
      <c r="J32" s="39">
        <f t="shared" si="1"/>
        <v>656.4</v>
      </c>
      <c r="K32" s="28">
        <f t="shared" si="10"/>
        <v>2</v>
      </c>
      <c r="L32" s="28">
        <f t="shared" si="15"/>
        <v>9.846</v>
      </c>
      <c r="M32" s="28">
        <v>20</v>
      </c>
      <c r="N32" s="39">
        <f t="shared" si="3"/>
        <v>656.4</v>
      </c>
      <c r="O32" s="39">
        <f t="shared" si="11"/>
        <v>6564</v>
      </c>
      <c r="P32" s="39">
        <f t="shared" si="12"/>
        <v>1312.8000000000002</v>
      </c>
      <c r="Q32" s="28"/>
      <c r="R32" s="43">
        <f t="shared" si="0"/>
        <v>771.984</v>
      </c>
    </row>
    <row r="33" spans="1:18" ht="30" customHeight="1">
      <c r="A33" s="12">
        <v>30</v>
      </c>
      <c r="B33" s="25" t="s">
        <v>52</v>
      </c>
      <c r="C33" s="29">
        <v>25</v>
      </c>
      <c r="D33" s="29"/>
      <c r="E33" s="32"/>
      <c r="F33" s="32">
        <v>100</v>
      </c>
      <c r="G33" s="32">
        <v>10</v>
      </c>
      <c r="H33" s="32">
        <v>10</v>
      </c>
      <c r="I33" s="32">
        <v>200</v>
      </c>
      <c r="J33" s="41">
        <v>10000</v>
      </c>
      <c r="K33" s="32">
        <v>200</v>
      </c>
      <c r="L33" s="32">
        <v>1000</v>
      </c>
      <c r="M33" s="42">
        <v>920</v>
      </c>
      <c r="N33" s="43">
        <v>5000</v>
      </c>
      <c r="O33" s="43">
        <v>50000</v>
      </c>
      <c r="P33" s="39"/>
      <c r="Q33" s="42"/>
      <c r="R33" s="43">
        <f t="shared" si="0"/>
        <v>40160</v>
      </c>
    </row>
    <row r="34" spans="1:18" s="4" customFormat="1" ht="37.5" customHeight="1">
      <c r="A34" s="33" t="s">
        <v>53</v>
      </c>
      <c r="B34" s="33"/>
      <c r="C34" s="34"/>
      <c r="D34" s="35">
        <f>SUM(D4:D33)</f>
        <v>128</v>
      </c>
      <c r="E34" s="35"/>
      <c r="F34" s="35">
        <f aca="true" t="shared" si="16" ref="E34:R34">SUM(F4:F33)</f>
        <v>282.5</v>
      </c>
      <c r="G34" s="35">
        <f t="shared" si="16"/>
        <v>18</v>
      </c>
      <c r="H34" s="35">
        <f t="shared" si="16"/>
        <v>18</v>
      </c>
      <c r="I34" s="35">
        <f t="shared" si="16"/>
        <v>411</v>
      </c>
      <c r="J34" s="35">
        <f t="shared" si="16"/>
        <v>66765.59999999999</v>
      </c>
      <c r="K34" s="35">
        <f t="shared" si="16"/>
        <v>458</v>
      </c>
      <c r="L34" s="35">
        <f t="shared" si="16"/>
        <v>1562.558</v>
      </c>
      <c r="M34" s="35">
        <f t="shared" si="16"/>
        <v>2500</v>
      </c>
      <c r="N34" s="35">
        <f t="shared" si="16"/>
        <v>57164.899999999994</v>
      </c>
      <c r="O34" s="35">
        <f t="shared" si="16"/>
        <v>715814</v>
      </c>
      <c r="P34" s="35">
        <f t="shared" si="16"/>
        <v>225443.2</v>
      </c>
      <c r="Q34" s="35">
        <f t="shared" si="16"/>
        <v>1300</v>
      </c>
      <c r="R34" s="46">
        <f t="shared" si="0"/>
        <v>106572.38200000001</v>
      </c>
    </row>
  </sheetData>
  <sheetProtection/>
  <mergeCells count="11">
    <mergeCell ref="A1:R1"/>
    <mergeCell ref="C2:D2"/>
    <mergeCell ref="G2:J2"/>
    <mergeCell ref="K2:L2"/>
    <mergeCell ref="M2:Q2"/>
    <mergeCell ref="A34:B34"/>
    <mergeCell ref="A2:A3"/>
    <mergeCell ref="B2:B3"/>
    <mergeCell ref="E2:E3"/>
    <mergeCell ref="F2:F3"/>
    <mergeCell ref="R2:R3"/>
  </mergeCells>
  <printOptions/>
  <pageMargins left="0.51" right="0.4300000000000000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2016-12-02T08:54:00Z</dcterms:created>
  <dcterms:modified xsi:type="dcterms:W3CDTF">2022-12-30T08:24:15Z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1C99DDA2C3A247809C312374C6141C21</vt:lpwstr>
  </property>
  <property fmtid="{D5CDD505-2E9C-101B-9397-08002B2CF9AE}" pid="5" name="KSOReadingLayo">
    <vt:bool>true</vt:bool>
  </property>
</Properties>
</file>